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Loan Schedule" state="visible" r:id="rId4"/>
    <sheet sheetId="2" name="Covenant Check" state="visible" r:id="rId5"/>
    <sheet sheetId="3" name="Read Me" state="visible" r:id="rId6"/>
  </sheets>
  <calcPr calcId="171027"/>
</workbook>
</file>

<file path=xl/sharedStrings.xml><?xml version="1.0" encoding="utf-8"?>
<sst xmlns="http://schemas.openxmlformats.org/spreadsheetml/2006/main" count="32" uniqueCount="31">
  <si>
    <t>Loan Amortization Schedule</t>
  </si>
  <si>
    <t>Loan amount</t>
  </si>
  <si>
    <t>Annual interest rate</t>
  </si>
  <si>
    <t>Tenure (months)</t>
  </si>
  <si>
    <t>Monthly EMI</t>
  </si>
  <si>
    <t>Month</t>
  </si>
  <si>
    <t>Opening Balance</t>
  </si>
  <si>
    <t>EMI</t>
  </si>
  <si>
    <t>Interest</t>
  </si>
  <si>
    <t>Principal</t>
  </si>
  <si>
    <t>Closing Balance</t>
  </si>
  <si>
    <t>DSCR Covenant Check, by loan year</t>
  </si>
  <si>
    <t>Minimum DSCR required by lender</t>
  </si>
  <si>
    <t>Loan Year</t>
  </si>
  <si>
    <t>EBITDA (enter your figure)</t>
  </si>
  <si>
    <t>Principal Repaid</t>
  </si>
  <si>
    <t>Interest Paid</t>
  </si>
  <si>
    <t>Total Debt Service</t>
  </si>
  <si>
    <t>DSCR</t>
  </si>
  <si>
    <t>Covenant Met?</t>
  </si>
  <si>
    <t>Year 1</t>
  </si>
  <si>
    <t>Year 2</t>
  </si>
  <si>
    <t>Year 3</t>
  </si>
  <si>
    <t>Year 4</t>
  </si>
  <si>
    <t>Year 5</t>
  </si>
  <si>
    <t>Loan Amortization &amp; Covenant Template — Eduints</t>
  </si>
  <si>
    <t/>
  </si>
  <si>
    <t>A full monthly reducing-balance schedule (up to 60 months / 5 years) from a standard EMI formula, plus a real DSCR (Debt Service Coverage Ratio) covenant check built directly from that schedule.</t>
  </si>
  <si>
    <t>The Covenant Check sheet rolls the monthly schedule up into loan years (SUM of 12 months' principal and interest each), compares EBITDA against total debt service for that year, and flags Pass/Fail against a minimum DSCR you set (1.25x is a commonly cited lender threshold, used here as an illustrative default, not a universal rule).</t>
  </si>
  <si>
    <t>Change the loan amount, rate or tenure and the whole schedule and covenant table recalculate. Tenures beyond 60 months are not supported by this template.</t>
  </si>
  <si>
    <t>Full explanation: https://eduints.com/tools/dscr-calculator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</si>
</sst>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quot;x&quot;"/>
  </numFmts>
  <fonts count="8" x14ac:knownFonts="1">
    <font>
      <color theme="1"/>
      <family val="2"/>
      <scheme val="minor"/>
      <sz val="11"/>
      <name val="Calibri"/>
    </font>
    <font>
      <b/>
      <sz val="16"/>
    </font>
    <font>
      <b/>
    </font>
    <font>
      <b/>
      <color rgb="FFC9962B"/>
    </font>
    <font>
      <b/>
      <color rgb="FFFFFFFF"/>
    </font>
    <font>
      <b/>
      <sz val="13"/>
    </font>
    <font>
      <b/>
      <color rgb="FF2563EB"/>
    </font>
    <font>
      <b/>
      <sz val="14"/>
    </font>
  </fonts>
  <fills count="3">
    <fill>
      <patternFill patternType="none"/>
    </fill>
    <fill>
      <patternFill patternType="gray125"/>
    </fill>
    <fill>
      <patternFill patternType="solid">
        <fgColor rgb="FF1F2937"/>
      </patternFill>
    </fill>
  </fills>
  <borders count="2">
    <border>
      <left/>
      <right/>
      <top/>
      <bottom/>
      <diagonal/>
    </border>
    <border>
      <left style="thin">
        <color rgb="FF374151"/>
      </left>
      <right style="thin">
        <color rgb="FF374151"/>
      </right>
      <top style="thin">
        <color rgb="FF374151"/>
      </top>
      <bottom style="thin">
        <color rgb="FF374151"/>
      </bottom>
      <diagonal/>
    </border>
  </borders>
  <cellStyleXfs count="1">
    <xf numFmtId="0" fontId="0" fillId="0" borderId="0"/>
  </cellStyleXfs>
  <cellXfs count="14">
    <xf numFmtId="0" fontId="0" fillId="0" borderId="0" xfId="0"/>
    <xf numFmtId="0" fontId="1" fillId="0" borderId="0" xfId="0" applyFont="1"/>
    <xf numFmtId="0" fontId="2" fillId="0" borderId="1" xfId="0" applyFont="1" applyBorder="1"/>
    <xf numFmtId="3" fontId="0" fillId="0" borderId="1" xfId="0" applyNumberFormat="1" applyBorder="1"/>
    <xf numFmtId="164" fontId="0" fillId="0" borderId="1" xfId="0" applyNumberFormat="1" applyBorder="1"/>
    <xf numFmtId="0" fontId="2" fillId="0" borderId="0" xfId="0" applyFont="1"/>
    <xf numFmtId="4" fontId="3" fillId="0" borderId="0" xfId="0" applyNumberFormat="1" applyFont="1"/>
    <xf numFmtId="0" fontId="4" fillId="2" borderId="1" xfId="0" applyFont="1" applyFill="1" applyBorder="1"/>
    <xf numFmtId="3" fontId="0" fillId="0" borderId="0" xfId="0" applyNumberFormat="1"/>
    <xf numFmtId="0" fontId="5" fillId="0" borderId="0" xfId="0" applyFont="1"/>
    <xf numFmtId="165" fontId="6" fillId="0" borderId="0" xfId="0" applyNumberFormat="1" applyFont="1"/>
    <xf numFmtId="0" fontId="4" fillId="2" borderId="0" xfId="0" applyFont="1" applyFill="1"/>
    <xf numFmtId="165" fontId="0" fillId="0" borderId="0" xfId="0" applyNumberFormat="1"/>
    <xf numFmtId="0" fontId="7" fillId="0" borderId="0" xfId="0" applyFont="1"/>
  </cellXfs>
  <cellStyles count="1">
    <cellStyle name="Normal" xfId="0" builtinId="0"/>
  </cellStyles>
  <dxfs count="2">
    <dxf>
      <font>
        <b/>
        <color rgb="FFFFFFFF"/>
      </font>
      <fill>
        <patternFill patternType="solid">
          <bgColor rgb="FFDC2626"/>
        </patternFill>
      </fill>
    </dxf>
    <dxf>
      <font>
        <b/>
        <color rgb="FFFFFFFF"/>
      </font>
      <fill>
        <patternFill patternType="solid">
          <bgColor rgb="FF16A34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0"/>
  <sheetFormatPr defaultRowHeight="15" outlineLevelRow="0" outlineLevelCol="0" x14ac:dyDescent="55"/>
  <cols>
    <col min="1" max="1" width="26" customWidth="1"/>
    <col min="2" max="6" width="16" customWidth="1"/>
  </cols>
  <sheetData>
    <row r="1" spans="1:2" x14ac:dyDescent="0.25">
      <c r="A1" s="1" t="s">
        <v>0</v>
      </c>
      <c r="B1" s="1"/>
    </row>
    <row r="3" spans="1:2" x14ac:dyDescent="0.25">
      <c r="A3" s="2" t="s">
        <v>1</v>
      </c>
      <c r="B3" s="3">
        <v>5000000</v>
      </c>
    </row>
    <row r="4" spans="1:2" x14ac:dyDescent="0.25">
      <c r="A4" s="2" t="s">
        <v>2</v>
      </c>
      <c r="B4" s="4">
        <v>0.12</v>
      </c>
    </row>
    <row r="5" spans="1:2" x14ac:dyDescent="0.25">
      <c r="A5" s="2" t="s">
        <v>3</v>
      </c>
      <c r="B5" s="3">
        <v>60</v>
      </c>
    </row>
    <row r="7" spans="1:2" x14ac:dyDescent="0.25">
      <c r="A7" s="5" t="s">
        <v>4</v>
      </c>
      <c r="B7" s="6">
        <f>(B3*(B4/12)*(1+B4/12)^B5)/((1+B4/12)^B5-1)</f>
      </c>
    </row>
    <row r="10" spans="1:6" x14ac:dyDescent="0.25">
      <c r="A10" s="7" t="s">
        <v>5</v>
      </c>
      <c r="B10" s="7" t="s">
        <v>6</v>
      </c>
      <c r="C10" s="7" t="s">
        <v>7</v>
      </c>
      <c r="D10" s="7" t="s">
        <v>8</v>
      </c>
      <c r="E10" s="7" t="s">
        <v>9</v>
      </c>
      <c r="F10" s="7" t="s">
        <v>10</v>
      </c>
    </row>
    <row r="11" spans="1:6" x14ac:dyDescent="0.25">
      <c r="A11">
        <f>IF(1&lt;=$B$5,1,"")</f>
      </c>
      <c r="B11" s="8">
        <f>IF(A11="","",$B$3)</f>
      </c>
      <c r="C11" s="8">
        <f>IF(A11="","",$B$7)</f>
      </c>
      <c r="D11" s="8">
        <f>IF(A11="","",B11*$B$4/12)</f>
      </c>
      <c r="E11" s="8">
        <f>IF(A11="","",C11-D11)</f>
      </c>
      <c r="F11" s="8">
        <f>IF(A11="","",B11-E11)</f>
      </c>
    </row>
    <row r="12" spans="1:6" x14ac:dyDescent="0.25">
      <c r="A12">
        <f>IF(2&lt;=$B$5,2,"")</f>
      </c>
      <c r="B12" s="8">
        <f>IF(A12="","",F11)</f>
      </c>
      <c r="C12" s="8">
        <f>IF(A12="","",$B$7)</f>
      </c>
      <c r="D12" s="8">
        <f>IF(A12="","",B12*$B$4/12)</f>
      </c>
      <c r="E12" s="8">
        <f>IF(A12="","",C12-D12)</f>
      </c>
      <c r="F12" s="8">
        <f>IF(A12="","",B12-E12)</f>
      </c>
    </row>
    <row r="13" spans="1:6" x14ac:dyDescent="0.25">
      <c r="A13">
        <f>IF(3&lt;=$B$5,3,"")</f>
      </c>
      <c r="B13" s="8">
        <f>IF(A13="","",F12)</f>
      </c>
      <c r="C13" s="8">
        <f>IF(A13="","",$B$7)</f>
      </c>
      <c r="D13" s="8">
        <f>IF(A13="","",B13*$B$4/12)</f>
      </c>
      <c r="E13" s="8">
        <f>IF(A13="","",C13-D13)</f>
      </c>
      <c r="F13" s="8">
        <f>IF(A13="","",B13-E13)</f>
      </c>
    </row>
    <row r="14" spans="1:6" x14ac:dyDescent="0.25">
      <c r="A14">
        <f>IF(4&lt;=$B$5,4,"")</f>
      </c>
      <c r="B14" s="8">
        <f>IF(A14="","",F13)</f>
      </c>
      <c r="C14" s="8">
        <f>IF(A14="","",$B$7)</f>
      </c>
      <c r="D14" s="8">
        <f>IF(A14="","",B14*$B$4/12)</f>
      </c>
      <c r="E14" s="8">
        <f>IF(A14="","",C14-D14)</f>
      </c>
      <c r="F14" s="8">
        <f>IF(A14="","",B14-E14)</f>
      </c>
    </row>
    <row r="15" spans="1:6" x14ac:dyDescent="0.25">
      <c r="A15">
        <f>IF(5&lt;=$B$5,5,"")</f>
      </c>
      <c r="B15" s="8">
        <f>IF(A15="","",F14)</f>
      </c>
      <c r="C15" s="8">
        <f>IF(A15="","",$B$7)</f>
      </c>
      <c r="D15" s="8">
        <f>IF(A15="","",B15*$B$4/12)</f>
      </c>
      <c r="E15" s="8">
        <f>IF(A15="","",C15-D15)</f>
      </c>
      <c r="F15" s="8">
        <f>IF(A15="","",B15-E15)</f>
      </c>
    </row>
    <row r="16" spans="1:6" x14ac:dyDescent="0.25">
      <c r="A16">
        <f>IF(6&lt;=$B$5,6,"")</f>
      </c>
      <c r="B16" s="8">
        <f>IF(A16="","",F15)</f>
      </c>
      <c r="C16" s="8">
        <f>IF(A16="","",$B$7)</f>
      </c>
      <c r="D16" s="8">
        <f>IF(A16="","",B16*$B$4/12)</f>
      </c>
      <c r="E16" s="8">
        <f>IF(A16="","",C16-D16)</f>
      </c>
      <c r="F16" s="8">
        <f>IF(A16="","",B16-E16)</f>
      </c>
    </row>
    <row r="17" spans="1:6" x14ac:dyDescent="0.25">
      <c r="A17">
        <f>IF(7&lt;=$B$5,7,"")</f>
      </c>
      <c r="B17" s="8">
        <f>IF(A17="","",F16)</f>
      </c>
      <c r="C17" s="8">
        <f>IF(A17="","",$B$7)</f>
      </c>
      <c r="D17" s="8">
        <f>IF(A17="","",B17*$B$4/12)</f>
      </c>
      <c r="E17" s="8">
        <f>IF(A17="","",C17-D17)</f>
      </c>
      <c r="F17" s="8">
        <f>IF(A17="","",B17-E17)</f>
      </c>
    </row>
    <row r="18" spans="1:6" x14ac:dyDescent="0.25">
      <c r="A18">
        <f>IF(8&lt;=$B$5,8,"")</f>
      </c>
      <c r="B18" s="8">
        <f>IF(A18="","",F17)</f>
      </c>
      <c r="C18" s="8">
        <f>IF(A18="","",$B$7)</f>
      </c>
      <c r="D18" s="8">
        <f>IF(A18="","",B18*$B$4/12)</f>
      </c>
      <c r="E18" s="8">
        <f>IF(A18="","",C18-D18)</f>
      </c>
      <c r="F18" s="8">
        <f>IF(A18="","",B18-E18)</f>
      </c>
    </row>
    <row r="19" spans="1:6" x14ac:dyDescent="0.25">
      <c r="A19">
        <f>IF(9&lt;=$B$5,9,"")</f>
      </c>
      <c r="B19" s="8">
        <f>IF(A19="","",F18)</f>
      </c>
      <c r="C19" s="8">
        <f>IF(A19="","",$B$7)</f>
      </c>
      <c r="D19" s="8">
        <f>IF(A19="","",B19*$B$4/12)</f>
      </c>
      <c r="E19" s="8">
        <f>IF(A19="","",C19-D19)</f>
      </c>
      <c r="F19" s="8">
        <f>IF(A19="","",B19-E19)</f>
      </c>
    </row>
    <row r="20" spans="1:6" x14ac:dyDescent="0.25">
      <c r="A20">
        <f>IF(10&lt;=$B$5,10,"")</f>
      </c>
      <c r="B20" s="8">
        <f>IF(A20="","",F19)</f>
      </c>
      <c r="C20" s="8">
        <f>IF(A20="","",$B$7)</f>
      </c>
      <c r="D20" s="8">
        <f>IF(A20="","",B20*$B$4/12)</f>
      </c>
      <c r="E20" s="8">
        <f>IF(A20="","",C20-D20)</f>
      </c>
      <c r="F20" s="8">
        <f>IF(A20="","",B20-E20)</f>
      </c>
    </row>
    <row r="21" spans="1:6" x14ac:dyDescent="0.25">
      <c r="A21">
        <f>IF(11&lt;=$B$5,11,"")</f>
      </c>
      <c r="B21" s="8">
        <f>IF(A21="","",F20)</f>
      </c>
      <c r="C21" s="8">
        <f>IF(A21="","",$B$7)</f>
      </c>
      <c r="D21" s="8">
        <f>IF(A21="","",B21*$B$4/12)</f>
      </c>
      <c r="E21" s="8">
        <f>IF(A21="","",C21-D21)</f>
      </c>
      <c r="F21" s="8">
        <f>IF(A21="","",B21-E21)</f>
      </c>
    </row>
    <row r="22" spans="1:6" x14ac:dyDescent="0.25">
      <c r="A22">
        <f>IF(12&lt;=$B$5,12,"")</f>
      </c>
      <c r="B22" s="8">
        <f>IF(A22="","",F21)</f>
      </c>
      <c r="C22" s="8">
        <f>IF(A22="","",$B$7)</f>
      </c>
      <c r="D22" s="8">
        <f>IF(A22="","",B22*$B$4/12)</f>
      </c>
      <c r="E22" s="8">
        <f>IF(A22="","",C22-D22)</f>
      </c>
      <c r="F22" s="8">
        <f>IF(A22="","",B22-E22)</f>
      </c>
    </row>
    <row r="23" spans="1:6" x14ac:dyDescent="0.25">
      <c r="A23">
        <f>IF(13&lt;=$B$5,13,"")</f>
      </c>
      <c r="B23" s="8">
        <f>IF(A23="","",F22)</f>
      </c>
      <c r="C23" s="8">
        <f>IF(A23="","",$B$7)</f>
      </c>
      <c r="D23" s="8">
        <f>IF(A23="","",B23*$B$4/12)</f>
      </c>
      <c r="E23" s="8">
        <f>IF(A23="","",C23-D23)</f>
      </c>
      <c r="F23" s="8">
        <f>IF(A23="","",B23-E23)</f>
      </c>
    </row>
    <row r="24" spans="1:6" x14ac:dyDescent="0.25">
      <c r="A24">
        <f>IF(14&lt;=$B$5,14,"")</f>
      </c>
      <c r="B24" s="8">
        <f>IF(A24="","",F23)</f>
      </c>
      <c r="C24" s="8">
        <f>IF(A24="","",$B$7)</f>
      </c>
      <c r="D24" s="8">
        <f>IF(A24="","",B24*$B$4/12)</f>
      </c>
      <c r="E24" s="8">
        <f>IF(A24="","",C24-D24)</f>
      </c>
      <c r="F24" s="8">
        <f>IF(A24="","",B24-E24)</f>
      </c>
    </row>
    <row r="25" spans="1:6" x14ac:dyDescent="0.25">
      <c r="A25">
        <f>IF(15&lt;=$B$5,15,"")</f>
      </c>
      <c r="B25" s="8">
        <f>IF(A25="","",F24)</f>
      </c>
      <c r="C25" s="8">
        <f>IF(A25="","",$B$7)</f>
      </c>
      <c r="D25" s="8">
        <f>IF(A25="","",B25*$B$4/12)</f>
      </c>
      <c r="E25" s="8">
        <f>IF(A25="","",C25-D25)</f>
      </c>
      <c r="F25" s="8">
        <f>IF(A25="","",B25-E25)</f>
      </c>
    </row>
    <row r="26" spans="1:6" x14ac:dyDescent="0.25">
      <c r="A26">
        <f>IF(16&lt;=$B$5,16,"")</f>
      </c>
      <c r="B26" s="8">
        <f>IF(A26="","",F25)</f>
      </c>
      <c r="C26" s="8">
        <f>IF(A26="","",$B$7)</f>
      </c>
      <c r="D26" s="8">
        <f>IF(A26="","",B26*$B$4/12)</f>
      </c>
      <c r="E26" s="8">
        <f>IF(A26="","",C26-D26)</f>
      </c>
      <c r="F26" s="8">
        <f>IF(A26="","",B26-E26)</f>
      </c>
    </row>
    <row r="27" spans="1:6" x14ac:dyDescent="0.25">
      <c r="A27">
        <f>IF(17&lt;=$B$5,17,"")</f>
      </c>
      <c r="B27" s="8">
        <f>IF(A27="","",F26)</f>
      </c>
      <c r="C27" s="8">
        <f>IF(A27="","",$B$7)</f>
      </c>
      <c r="D27" s="8">
        <f>IF(A27="","",B27*$B$4/12)</f>
      </c>
      <c r="E27" s="8">
        <f>IF(A27="","",C27-D27)</f>
      </c>
      <c r="F27" s="8">
        <f>IF(A27="","",B27-E27)</f>
      </c>
    </row>
    <row r="28" spans="1:6" x14ac:dyDescent="0.25">
      <c r="A28">
        <f>IF(18&lt;=$B$5,18,"")</f>
      </c>
      <c r="B28" s="8">
        <f>IF(A28="","",F27)</f>
      </c>
      <c r="C28" s="8">
        <f>IF(A28="","",$B$7)</f>
      </c>
      <c r="D28" s="8">
        <f>IF(A28="","",B28*$B$4/12)</f>
      </c>
      <c r="E28" s="8">
        <f>IF(A28="","",C28-D28)</f>
      </c>
      <c r="F28" s="8">
        <f>IF(A28="","",B28-E28)</f>
      </c>
    </row>
    <row r="29" spans="1:6" x14ac:dyDescent="0.25">
      <c r="A29">
        <f>IF(19&lt;=$B$5,19,"")</f>
      </c>
      <c r="B29" s="8">
        <f>IF(A29="","",F28)</f>
      </c>
      <c r="C29" s="8">
        <f>IF(A29="","",$B$7)</f>
      </c>
      <c r="D29" s="8">
        <f>IF(A29="","",B29*$B$4/12)</f>
      </c>
      <c r="E29" s="8">
        <f>IF(A29="","",C29-D29)</f>
      </c>
      <c r="F29" s="8">
        <f>IF(A29="","",B29-E29)</f>
      </c>
    </row>
    <row r="30" spans="1:6" x14ac:dyDescent="0.25">
      <c r="A30">
        <f>IF(20&lt;=$B$5,20,"")</f>
      </c>
      <c r="B30" s="8">
        <f>IF(A30="","",F29)</f>
      </c>
      <c r="C30" s="8">
        <f>IF(A30="","",$B$7)</f>
      </c>
      <c r="D30" s="8">
        <f>IF(A30="","",B30*$B$4/12)</f>
      </c>
      <c r="E30" s="8">
        <f>IF(A30="","",C30-D30)</f>
      </c>
      <c r="F30" s="8">
        <f>IF(A30="","",B30-E30)</f>
      </c>
    </row>
    <row r="31" spans="1:6" x14ac:dyDescent="0.25">
      <c r="A31">
        <f>IF(21&lt;=$B$5,21,"")</f>
      </c>
      <c r="B31" s="8">
        <f>IF(A31="","",F30)</f>
      </c>
      <c r="C31" s="8">
        <f>IF(A31="","",$B$7)</f>
      </c>
      <c r="D31" s="8">
        <f>IF(A31="","",B31*$B$4/12)</f>
      </c>
      <c r="E31" s="8">
        <f>IF(A31="","",C31-D31)</f>
      </c>
      <c r="F31" s="8">
        <f>IF(A31="","",B31-E31)</f>
      </c>
    </row>
    <row r="32" spans="1:6" x14ac:dyDescent="0.25">
      <c r="A32">
        <f>IF(22&lt;=$B$5,22,"")</f>
      </c>
      <c r="B32" s="8">
        <f>IF(A32="","",F31)</f>
      </c>
      <c r="C32" s="8">
        <f>IF(A32="","",$B$7)</f>
      </c>
      <c r="D32" s="8">
        <f>IF(A32="","",B32*$B$4/12)</f>
      </c>
      <c r="E32" s="8">
        <f>IF(A32="","",C32-D32)</f>
      </c>
      <c r="F32" s="8">
        <f>IF(A32="","",B32-E32)</f>
      </c>
    </row>
    <row r="33" spans="1:6" x14ac:dyDescent="0.25">
      <c r="A33">
        <f>IF(23&lt;=$B$5,23,"")</f>
      </c>
      <c r="B33" s="8">
        <f>IF(A33="","",F32)</f>
      </c>
      <c r="C33" s="8">
        <f>IF(A33="","",$B$7)</f>
      </c>
      <c r="D33" s="8">
        <f>IF(A33="","",B33*$B$4/12)</f>
      </c>
      <c r="E33" s="8">
        <f>IF(A33="","",C33-D33)</f>
      </c>
      <c r="F33" s="8">
        <f>IF(A33="","",B33-E33)</f>
      </c>
    </row>
    <row r="34" spans="1:6" x14ac:dyDescent="0.25">
      <c r="A34">
        <f>IF(24&lt;=$B$5,24,"")</f>
      </c>
      <c r="B34" s="8">
        <f>IF(A34="","",F33)</f>
      </c>
      <c r="C34" s="8">
        <f>IF(A34="","",$B$7)</f>
      </c>
      <c r="D34" s="8">
        <f>IF(A34="","",B34*$B$4/12)</f>
      </c>
      <c r="E34" s="8">
        <f>IF(A34="","",C34-D34)</f>
      </c>
      <c r="F34" s="8">
        <f>IF(A34="","",B34-E34)</f>
      </c>
    </row>
    <row r="35" spans="1:6" x14ac:dyDescent="0.25">
      <c r="A35">
        <f>IF(25&lt;=$B$5,25,"")</f>
      </c>
      <c r="B35" s="8">
        <f>IF(A35="","",F34)</f>
      </c>
      <c r="C35" s="8">
        <f>IF(A35="","",$B$7)</f>
      </c>
      <c r="D35" s="8">
        <f>IF(A35="","",B35*$B$4/12)</f>
      </c>
      <c r="E35" s="8">
        <f>IF(A35="","",C35-D35)</f>
      </c>
      <c r="F35" s="8">
        <f>IF(A35="","",B35-E35)</f>
      </c>
    </row>
    <row r="36" spans="1:6" x14ac:dyDescent="0.25">
      <c r="A36">
        <f>IF(26&lt;=$B$5,26,"")</f>
      </c>
      <c r="B36" s="8">
        <f>IF(A36="","",F35)</f>
      </c>
      <c r="C36" s="8">
        <f>IF(A36="","",$B$7)</f>
      </c>
      <c r="D36" s="8">
        <f>IF(A36="","",B36*$B$4/12)</f>
      </c>
      <c r="E36" s="8">
        <f>IF(A36="","",C36-D36)</f>
      </c>
      <c r="F36" s="8">
        <f>IF(A36="","",B36-E36)</f>
      </c>
    </row>
    <row r="37" spans="1:6" x14ac:dyDescent="0.25">
      <c r="A37">
        <f>IF(27&lt;=$B$5,27,"")</f>
      </c>
      <c r="B37" s="8">
        <f>IF(A37="","",F36)</f>
      </c>
      <c r="C37" s="8">
        <f>IF(A37="","",$B$7)</f>
      </c>
      <c r="D37" s="8">
        <f>IF(A37="","",B37*$B$4/12)</f>
      </c>
      <c r="E37" s="8">
        <f>IF(A37="","",C37-D37)</f>
      </c>
      <c r="F37" s="8">
        <f>IF(A37="","",B37-E37)</f>
      </c>
    </row>
    <row r="38" spans="1:6" x14ac:dyDescent="0.25">
      <c r="A38">
        <f>IF(28&lt;=$B$5,28,"")</f>
      </c>
      <c r="B38" s="8">
        <f>IF(A38="","",F37)</f>
      </c>
      <c r="C38" s="8">
        <f>IF(A38="","",$B$7)</f>
      </c>
      <c r="D38" s="8">
        <f>IF(A38="","",B38*$B$4/12)</f>
      </c>
      <c r="E38" s="8">
        <f>IF(A38="","",C38-D38)</f>
      </c>
      <c r="F38" s="8">
        <f>IF(A38="","",B38-E38)</f>
      </c>
    </row>
    <row r="39" spans="1:6" x14ac:dyDescent="0.25">
      <c r="A39">
        <f>IF(29&lt;=$B$5,29,"")</f>
      </c>
      <c r="B39" s="8">
        <f>IF(A39="","",F38)</f>
      </c>
      <c r="C39" s="8">
        <f>IF(A39="","",$B$7)</f>
      </c>
      <c r="D39" s="8">
        <f>IF(A39="","",B39*$B$4/12)</f>
      </c>
      <c r="E39" s="8">
        <f>IF(A39="","",C39-D39)</f>
      </c>
      <c r="F39" s="8">
        <f>IF(A39="","",B39-E39)</f>
      </c>
    </row>
    <row r="40" spans="1:6" x14ac:dyDescent="0.25">
      <c r="A40">
        <f>IF(30&lt;=$B$5,30,"")</f>
      </c>
      <c r="B40" s="8">
        <f>IF(A40="","",F39)</f>
      </c>
      <c r="C40" s="8">
        <f>IF(A40="","",$B$7)</f>
      </c>
      <c r="D40" s="8">
        <f>IF(A40="","",B40*$B$4/12)</f>
      </c>
      <c r="E40" s="8">
        <f>IF(A40="","",C40-D40)</f>
      </c>
      <c r="F40" s="8">
        <f>IF(A40="","",B40-E40)</f>
      </c>
    </row>
    <row r="41" spans="1:6" x14ac:dyDescent="0.25">
      <c r="A41">
        <f>IF(31&lt;=$B$5,31,"")</f>
      </c>
      <c r="B41" s="8">
        <f>IF(A41="","",F40)</f>
      </c>
      <c r="C41" s="8">
        <f>IF(A41="","",$B$7)</f>
      </c>
      <c r="D41" s="8">
        <f>IF(A41="","",B41*$B$4/12)</f>
      </c>
      <c r="E41" s="8">
        <f>IF(A41="","",C41-D41)</f>
      </c>
      <c r="F41" s="8">
        <f>IF(A41="","",B41-E41)</f>
      </c>
    </row>
    <row r="42" spans="1:6" x14ac:dyDescent="0.25">
      <c r="A42">
        <f>IF(32&lt;=$B$5,32,"")</f>
      </c>
      <c r="B42" s="8">
        <f>IF(A42="","",F41)</f>
      </c>
      <c r="C42" s="8">
        <f>IF(A42="","",$B$7)</f>
      </c>
      <c r="D42" s="8">
        <f>IF(A42="","",B42*$B$4/12)</f>
      </c>
      <c r="E42" s="8">
        <f>IF(A42="","",C42-D42)</f>
      </c>
      <c r="F42" s="8">
        <f>IF(A42="","",B42-E42)</f>
      </c>
    </row>
    <row r="43" spans="1:6" x14ac:dyDescent="0.25">
      <c r="A43">
        <f>IF(33&lt;=$B$5,33,"")</f>
      </c>
      <c r="B43" s="8">
        <f>IF(A43="","",F42)</f>
      </c>
      <c r="C43" s="8">
        <f>IF(A43="","",$B$7)</f>
      </c>
      <c r="D43" s="8">
        <f>IF(A43="","",B43*$B$4/12)</f>
      </c>
      <c r="E43" s="8">
        <f>IF(A43="","",C43-D43)</f>
      </c>
      <c r="F43" s="8">
        <f>IF(A43="","",B43-E43)</f>
      </c>
    </row>
    <row r="44" spans="1:6" x14ac:dyDescent="0.25">
      <c r="A44">
        <f>IF(34&lt;=$B$5,34,"")</f>
      </c>
      <c r="B44" s="8">
        <f>IF(A44="","",F43)</f>
      </c>
      <c r="C44" s="8">
        <f>IF(A44="","",$B$7)</f>
      </c>
      <c r="D44" s="8">
        <f>IF(A44="","",B44*$B$4/12)</f>
      </c>
      <c r="E44" s="8">
        <f>IF(A44="","",C44-D44)</f>
      </c>
      <c r="F44" s="8">
        <f>IF(A44="","",B44-E44)</f>
      </c>
    </row>
    <row r="45" spans="1:6" x14ac:dyDescent="0.25">
      <c r="A45">
        <f>IF(35&lt;=$B$5,35,"")</f>
      </c>
      <c r="B45" s="8">
        <f>IF(A45="","",F44)</f>
      </c>
      <c r="C45" s="8">
        <f>IF(A45="","",$B$7)</f>
      </c>
      <c r="D45" s="8">
        <f>IF(A45="","",B45*$B$4/12)</f>
      </c>
      <c r="E45" s="8">
        <f>IF(A45="","",C45-D45)</f>
      </c>
      <c r="F45" s="8">
        <f>IF(A45="","",B45-E45)</f>
      </c>
    </row>
    <row r="46" spans="1:6" x14ac:dyDescent="0.25">
      <c r="A46">
        <f>IF(36&lt;=$B$5,36,"")</f>
      </c>
      <c r="B46" s="8">
        <f>IF(A46="","",F45)</f>
      </c>
      <c r="C46" s="8">
        <f>IF(A46="","",$B$7)</f>
      </c>
      <c r="D46" s="8">
        <f>IF(A46="","",B46*$B$4/12)</f>
      </c>
      <c r="E46" s="8">
        <f>IF(A46="","",C46-D46)</f>
      </c>
      <c r="F46" s="8">
        <f>IF(A46="","",B46-E46)</f>
      </c>
    </row>
    <row r="47" spans="1:6" x14ac:dyDescent="0.25">
      <c r="A47">
        <f>IF(37&lt;=$B$5,37,"")</f>
      </c>
      <c r="B47" s="8">
        <f>IF(A47="","",F46)</f>
      </c>
      <c r="C47" s="8">
        <f>IF(A47="","",$B$7)</f>
      </c>
      <c r="D47" s="8">
        <f>IF(A47="","",B47*$B$4/12)</f>
      </c>
      <c r="E47" s="8">
        <f>IF(A47="","",C47-D47)</f>
      </c>
      <c r="F47" s="8">
        <f>IF(A47="","",B47-E47)</f>
      </c>
    </row>
    <row r="48" spans="1:6" x14ac:dyDescent="0.25">
      <c r="A48">
        <f>IF(38&lt;=$B$5,38,"")</f>
      </c>
      <c r="B48" s="8">
        <f>IF(A48="","",F47)</f>
      </c>
      <c r="C48" s="8">
        <f>IF(A48="","",$B$7)</f>
      </c>
      <c r="D48" s="8">
        <f>IF(A48="","",B48*$B$4/12)</f>
      </c>
      <c r="E48" s="8">
        <f>IF(A48="","",C48-D48)</f>
      </c>
      <c r="F48" s="8">
        <f>IF(A48="","",B48-E48)</f>
      </c>
    </row>
    <row r="49" spans="1:6" x14ac:dyDescent="0.25">
      <c r="A49">
        <f>IF(39&lt;=$B$5,39,"")</f>
      </c>
      <c r="B49" s="8">
        <f>IF(A49="","",F48)</f>
      </c>
      <c r="C49" s="8">
        <f>IF(A49="","",$B$7)</f>
      </c>
      <c r="D49" s="8">
        <f>IF(A49="","",B49*$B$4/12)</f>
      </c>
      <c r="E49" s="8">
        <f>IF(A49="","",C49-D49)</f>
      </c>
      <c r="F49" s="8">
        <f>IF(A49="","",B49-E49)</f>
      </c>
    </row>
    <row r="50" spans="1:6" x14ac:dyDescent="0.25">
      <c r="A50">
        <f>IF(40&lt;=$B$5,40,"")</f>
      </c>
      <c r="B50" s="8">
        <f>IF(A50="","",F49)</f>
      </c>
      <c r="C50" s="8">
        <f>IF(A50="","",$B$7)</f>
      </c>
      <c r="D50" s="8">
        <f>IF(A50="","",B50*$B$4/12)</f>
      </c>
      <c r="E50" s="8">
        <f>IF(A50="","",C50-D50)</f>
      </c>
      <c r="F50" s="8">
        <f>IF(A50="","",B50-E50)</f>
      </c>
    </row>
    <row r="51" spans="1:6" x14ac:dyDescent="0.25">
      <c r="A51">
        <f>IF(41&lt;=$B$5,41,"")</f>
      </c>
      <c r="B51" s="8">
        <f>IF(A51="","",F50)</f>
      </c>
      <c r="C51" s="8">
        <f>IF(A51="","",$B$7)</f>
      </c>
      <c r="D51" s="8">
        <f>IF(A51="","",B51*$B$4/12)</f>
      </c>
      <c r="E51" s="8">
        <f>IF(A51="","",C51-D51)</f>
      </c>
      <c r="F51" s="8">
        <f>IF(A51="","",B51-E51)</f>
      </c>
    </row>
    <row r="52" spans="1:6" x14ac:dyDescent="0.25">
      <c r="A52">
        <f>IF(42&lt;=$B$5,42,"")</f>
      </c>
      <c r="B52" s="8">
        <f>IF(A52="","",F51)</f>
      </c>
      <c r="C52" s="8">
        <f>IF(A52="","",$B$7)</f>
      </c>
      <c r="D52" s="8">
        <f>IF(A52="","",B52*$B$4/12)</f>
      </c>
      <c r="E52" s="8">
        <f>IF(A52="","",C52-D52)</f>
      </c>
      <c r="F52" s="8">
        <f>IF(A52="","",B52-E52)</f>
      </c>
    </row>
    <row r="53" spans="1:6" x14ac:dyDescent="0.25">
      <c r="A53">
        <f>IF(43&lt;=$B$5,43,"")</f>
      </c>
      <c r="B53" s="8">
        <f>IF(A53="","",F52)</f>
      </c>
      <c r="C53" s="8">
        <f>IF(A53="","",$B$7)</f>
      </c>
      <c r="D53" s="8">
        <f>IF(A53="","",B53*$B$4/12)</f>
      </c>
      <c r="E53" s="8">
        <f>IF(A53="","",C53-D53)</f>
      </c>
      <c r="F53" s="8">
        <f>IF(A53="","",B53-E53)</f>
      </c>
    </row>
    <row r="54" spans="1:6" x14ac:dyDescent="0.25">
      <c r="A54">
        <f>IF(44&lt;=$B$5,44,"")</f>
      </c>
      <c r="B54" s="8">
        <f>IF(A54="","",F53)</f>
      </c>
      <c r="C54" s="8">
        <f>IF(A54="","",$B$7)</f>
      </c>
      <c r="D54" s="8">
        <f>IF(A54="","",B54*$B$4/12)</f>
      </c>
      <c r="E54" s="8">
        <f>IF(A54="","",C54-D54)</f>
      </c>
      <c r="F54" s="8">
        <f>IF(A54="","",B54-E54)</f>
      </c>
    </row>
    <row r="55" spans="1:6" x14ac:dyDescent="0.25">
      <c r="A55">
        <f>IF(45&lt;=$B$5,45,"")</f>
      </c>
      <c r="B55" s="8">
        <f>IF(A55="","",F54)</f>
      </c>
      <c r="C55" s="8">
        <f>IF(A55="","",$B$7)</f>
      </c>
      <c r="D55" s="8">
        <f>IF(A55="","",B55*$B$4/12)</f>
      </c>
      <c r="E55" s="8">
        <f>IF(A55="","",C55-D55)</f>
      </c>
      <c r="F55" s="8">
        <f>IF(A55="","",B55-E55)</f>
      </c>
    </row>
    <row r="56" spans="1:6" x14ac:dyDescent="0.25">
      <c r="A56">
        <f>IF(46&lt;=$B$5,46,"")</f>
      </c>
      <c r="B56" s="8">
        <f>IF(A56="","",F55)</f>
      </c>
      <c r="C56" s="8">
        <f>IF(A56="","",$B$7)</f>
      </c>
      <c r="D56" s="8">
        <f>IF(A56="","",B56*$B$4/12)</f>
      </c>
      <c r="E56" s="8">
        <f>IF(A56="","",C56-D56)</f>
      </c>
      <c r="F56" s="8">
        <f>IF(A56="","",B56-E56)</f>
      </c>
    </row>
    <row r="57" spans="1:6" x14ac:dyDescent="0.25">
      <c r="A57">
        <f>IF(47&lt;=$B$5,47,"")</f>
      </c>
      <c r="B57" s="8">
        <f>IF(A57="","",F56)</f>
      </c>
      <c r="C57" s="8">
        <f>IF(A57="","",$B$7)</f>
      </c>
      <c r="D57" s="8">
        <f>IF(A57="","",B57*$B$4/12)</f>
      </c>
      <c r="E57" s="8">
        <f>IF(A57="","",C57-D57)</f>
      </c>
      <c r="F57" s="8">
        <f>IF(A57="","",B57-E57)</f>
      </c>
    </row>
    <row r="58" spans="1:6" x14ac:dyDescent="0.25">
      <c r="A58">
        <f>IF(48&lt;=$B$5,48,"")</f>
      </c>
      <c r="B58" s="8">
        <f>IF(A58="","",F57)</f>
      </c>
      <c r="C58" s="8">
        <f>IF(A58="","",$B$7)</f>
      </c>
      <c r="D58" s="8">
        <f>IF(A58="","",B58*$B$4/12)</f>
      </c>
      <c r="E58" s="8">
        <f>IF(A58="","",C58-D58)</f>
      </c>
      <c r="F58" s="8">
        <f>IF(A58="","",B58-E58)</f>
      </c>
    </row>
    <row r="59" spans="1:6" x14ac:dyDescent="0.25">
      <c r="A59">
        <f>IF(49&lt;=$B$5,49,"")</f>
      </c>
      <c r="B59" s="8">
        <f>IF(A59="","",F58)</f>
      </c>
      <c r="C59" s="8">
        <f>IF(A59="","",$B$7)</f>
      </c>
      <c r="D59" s="8">
        <f>IF(A59="","",B59*$B$4/12)</f>
      </c>
      <c r="E59" s="8">
        <f>IF(A59="","",C59-D59)</f>
      </c>
      <c r="F59" s="8">
        <f>IF(A59="","",B59-E59)</f>
      </c>
    </row>
    <row r="60" spans="1:6" x14ac:dyDescent="0.25">
      <c r="A60">
        <f>IF(50&lt;=$B$5,50,"")</f>
      </c>
      <c r="B60" s="8">
        <f>IF(A60="","",F59)</f>
      </c>
      <c r="C60" s="8">
        <f>IF(A60="","",$B$7)</f>
      </c>
      <c r="D60" s="8">
        <f>IF(A60="","",B60*$B$4/12)</f>
      </c>
      <c r="E60" s="8">
        <f>IF(A60="","",C60-D60)</f>
      </c>
      <c r="F60" s="8">
        <f>IF(A60="","",B60-E60)</f>
      </c>
    </row>
    <row r="61" spans="1:6" x14ac:dyDescent="0.25">
      <c r="A61">
        <f>IF(51&lt;=$B$5,51,"")</f>
      </c>
      <c r="B61" s="8">
        <f>IF(A61="","",F60)</f>
      </c>
      <c r="C61" s="8">
        <f>IF(A61="","",$B$7)</f>
      </c>
      <c r="D61" s="8">
        <f>IF(A61="","",B61*$B$4/12)</f>
      </c>
      <c r="E61" s="8">
        <f>IF(A61="","",C61-D61)</f>
      </c>
      <c r="F61" s="8">
        <f>IF(A61="","",B61-E61)</f>
      </c>
    </row>
    <row r="62" spans="1:6" x14ac:dyDescent="0.25">
      <c r="A62">
        <f>IF(52&lt;=$B$5,52,"")</f>
      </c>
      <c r="B62" s="8">
        <f>IF(A62="","",F61)</f>
      </c>
      <c r="C62" s="8">
        <f>IF(A62="","",$B$7)</f>
      </c>
      <c r="D62" s="8">
        <f>IF(A62="","",B62*$B$4/12)</f>
      </c>
      <c r="E62" s="8">
        <f>IF(A62="","",C62-D62)</f>
      </c>
      <c r="F62" s="8">
        <f>IF(A62="","",B62-E62)</f>
      </c>
    </row>
    <row r="63" spans="1:6" x14ac:dyDescent="0.25">
      <c r="A63">
        <f>IF(53&lt;=$B$5,53,"")</f>
      </c>
      <c r="B63" s="8">
        <f>IF(A63="","",F62)</f>
      </c>
      <c r="C63" s="8">
        <f>IF(A63="","",$B$7)</f>
      </c>
      <c r="D63" s="8">
        <f>IF(A63="","",B63*$B$4/12)</f>
      </c>
      <c r="E63" s="8">
        <f>IF(A63="","",C63-D63)</f>
      </c>
      <c r="F63" s="8">
        <f>IF(A63="","",B63-E63)</f>
      </c>
    </row>
    <row r="64" spans="1:6" x14ac:dyDescent="0.25">
      <c r="A64">
        <f>IF(54&lt;=$B$5,54,"")</f>
      </c>
      <c r="B64" s="8">
        <f>IF(A64="","",F63)</f>
      </c>
      <c r="C64" s="8">
        <f>IF(A64="","",$B$7)</f>
      </c>
      <c r="D64" s="8">
        <f>IF(A64="","",B64*$B$4/12)</f>
      </c>
      <c r="E64" s="8">
        <f>IF(A64="","",C64-D64)</f>
      </c>
      <c r="F64" s="8">
        <f>IF(A64="","",B64-E64)</f>
      </c>
    </row>
    <row r="65" spans="1:6" x14ac:dyDescent="0.25">
      <c r="A65">
        <f>IF(55&lt;=$B$5,55,"")</f>
      </c>
      <c r="B65" s="8">
        <f>IF(A65="","",F64)</f>
      </c>
      <c r="C65" s="8">
        <f>IF(A65="","",$B$7)</f>
      </c>
      <c r="D65" s="8">
        <f>IF(A65="","",B65*$B$4/12)</f>
      </c>
      <c r="E65" s="8">
        <f>IF(A65="","",C65-D65)</f>
      </c>
      <c r="F65" s="8">
        <f>IF(A65="","",B65-E65)</f>
      </c>
    </row>
    <row r="66" spans="1:6" x14ac:dyDescent="0.25">
      <c r="A66">
        <f>IF(56&lt;=$B$5,56,"")</f>
      </c>
      <c r="B66" s="8">
        <f>IF(A66="","",F65)</f>
      </c>
      <c r="C66" s="8">
        <f>IF(A66="","",$B$7)</f>
      </c>
      <c r="D66" s="8">
        <f>IF(A66="","",B66*$B$4/12)</f>
      </c>
      <c r="E66" s="8">
        <f>IF(A66="","",C66-D66)</f>
      </c>
      <c r="F66" s="8">
        <f>IF(A66="","",B66-E66)</f>
      </c>
    </row>
    <row r="67" spans="1:6" x14ac:dyDescent="0.25">
      <c r="A67">
        <f>IF(57&lt;=$B$5,57,"")</f>
      </c>
      <c r="B67" s="8">
        <f>IF(A67="","",F66)</f>
      </c>
      <c r="C67" s="8">
        <f>IF(A67="","",$B$7)</f>
      </c>
      <c r="D67" s="8">
        <f>IF(A67="","",B67*$B$4/12)</f>
      </c>
      <c r="E67" s="8">
        <f>IF(A67="","",C67-D67)</f>
      </c>
      <c r="F67" s="8">
        <f>IF(A67="","",B67-E67)</f>
      </c>
    </row>
    <row r="68" spans="1:6" x14ac:dyDescent="0.25">
      <c r="A68">
        <f>IF(58&lt;=$B$5,58,"")</f>
      </c>
      <c r="B68" s="8">
        <f>IF(A68="","",F67)</f>
      </c>
      <c r="C68" s="8">
        <f>IF(A68="","",$B$7)</f>
      </c>
      <c r="D68" s="8">
        <f>IF(A68="","",B68*$B$4/12)</f>
      </c>
      <c r="E68" s="8">
        <f>IF(A68="","",C68-D68)</f>
      </c>
      <c r="F68" s="8">
        <f>IF(A68="","",B68-E68)</f>
      </c>
    </row>
    <row r="69" spans="1:6" x14ac:dyDescent="0.25">
      <c r="A69">
        <f>IF(59&lt;=$B$5,59,"")</f>
      </c>
      <c r="B69" s="8">
        <f>IF(A69="","",F68)</f>
      </c>
      <c r="C69" s="8">
        <f>IF(A69="","",$B$7)</f>
      </c>
      <c r="D69" s="8">
        <f>IF(A69="","",B69*$B$4/12)</f>
      </c>
      <c r="E69" s="8">
        <f>IF(A69="","",C69-D69)</f>
      </c>
      <c r="F69" s="8">
        <f>IF(A69="","",B69-E69)</f>
      </c>
    </row>
    <row r="70" spans="1:6" x14ac:dyDescent="0.25">
      <c r="A70">
        <f>IF(60&lt;=$B$5,60,"")</f>
      </c>
      <c r="B70" s="8">
        <f>IF(A70="","",F69)</f>
      </c>
      <c r="C70" s="8">
        <f>IF(A70="","",$B$7)</f>
      </c>
      <c r="D70" s="8">
        <f>IF(A70="","",B70*$B$4/12)</f>
      </c>
      <c r="E70" s="8">
        <f>IF(A70="","",C70-D70)</f>
      </c>
      <c r="F70" s="8">
        <f>IF(A70="","",B70-E70)</f>
      </c>
    </row>
  </sheetData>
  <mergeCells count="1">
    <mergeCell ref="A1:B1"/>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FormatPr defaultRowHeight="15" outlineLevelRow="0" outlineLevelCol="0" x14ac:dyDescent="55"/>
  <cols>
    <col min="1" max="1" width="32" customWidth="1"/>
    <col min="2" max="7" width="18" customWidth="1"/>
  </cols>
  <sheetData>
    <row r="1" spans="1:1" x14ac:dyDescent="0.25">
      <c r="A1" s="9" t="s">
        <v>11</v>
      </c>
    </row>
    <row r="3" spans="1:2" x14ac:dyDescent="0.25">
      <c r="A3" s="5" t="s">
        <v>12</v>
      </c>
      <c r="B3" s="10">
        <v>1.25</v>
      </c>
    </row>
    <row r="6" spans="1:7" x14ac:dyDescent="0.25">
      <c r="A6" s="11" t="s">
        <v>13</v>
      </c>
      <c r="B6" s="11" t="s">
        <v>14</v>
      </c>
      <c r="C6" s="11" t="s">
        <v>15</v>
      </c>
      <c r="D6" s="11" t="s">
        <v>16</v>
      </c>
      <c r="E6" s="11" t="s">
        <v>17</v>
      </c>
      <c r="F6" s="11" t="s">
        <v>18</v>
      </c>
      <c r="G6" s="11" t="s">
        <v>19</v>
      </c>
    </row>
    <row r="7" spans="1:7" x14ac:dyDescent="0.25">
      <c r="A7" t="s">
        <v>20</v>
      </c>
      <c r="B7" s="8">
        <v>1500000</v>
      </c>
      <c r="C7" s="8">
        <f>SUM('Loan Schedule'!E11:E22)</f>
      </c>
      <c r="D7" s="8">
        <f>SUM('Loan Schedule'!D11:D22)</f>
      </c>
      <c r="E7" s="8">
        <f>C7+D7</f>
      </c>
      <c r="F7" s="12">
        <f>IF(E7=0,"",B7/E7)</f>
      </c>
      <c r="G7">
        <f>IF(E7=0,"",IF(F7&gt;=$B$3,"Pass","Fail"))</f>
      </c>
    </row>
    <row r="8" spans="1:7" x14ac:dyDescent="0.25">
      <c r="A8" t="s">
        <v>21</v>
      </c>
      <c r="B8" s="8">
        <v>1600000</v>
      </c>
      <c r="C8" s="8">
        <f>SUM('Loan Schedule'!E23:E34)</f>
      </c>
      <c r="D8" s="8">
        <f>SUM('Loan Schedule'!D23:D34)</f>
      </c>
      <c r="E8" s="8">
        <f>C8+D8</f>
      </c>
      <c r="F8" s="12">
        <f>IF(E8=0,"",B8/E8)</f>
      </c>
      <c r="G8">
        <f>IF(E8=0,"",IF(F8&gt;=$B$3,"Pass","Fail"))</f>
      </c>
    </row>
    <row r="9" spans="1:7" x14ac:dyDescent="0.25">
      <c r="A9" t="s">
        <v>22</v>
      </c>
      <c r="B9" s="8">
        <v>1550000</v>
      </c>
      <c r="C9" s="8">
        <f>SUM('Loan Schedule'!E35:E46)</f>
      </c>
      <c r="D9" s="8">
        <f>SUM('Loan Schedule'!D35:D46)</f>
      </c>
      <c r="E9" s="8">
        <f>C9+D9</f>
      </c>
      <c r="F9" s="12">
        <f>IF(E9=0,"",B9/E9)</f>
      </c>
      <c r="G9">
        <f>IF(E9=0,"",IF(F9&gt;=$B$3,"Pass","Fail"))</f>
      </c>
    </row>
    <row r="10" spans="1:7" x14ac:dyDescent="0.25">
      <c r="A10" t="s">
        <v>23</v>
      </c>
      <c r="B10" s="8">
        <v>1700000</v>
      </c>
      <c r="C10" s="8">
        <f>SUM('Loan Schedule'!E47:E58)</f>
      </c>
      <c r="D10" s="8">
        <f>SUM('Loan Schedule'!D47:D58)</f>
      </c>
      <c r="E10" s="8">
        <f>C10+D10</f>
      </c>
      <c r="F10" s="12">
        <f>IF(E10=0,"",B10/E10)</f>
      </c>
      <c r="G10">
        <f>IF(E10=0,"",IF(F10&gt;=$B$3,"Pass","Fail"))</f>
      </c>
    </row>
    <row r="11" spans="1:7" x14ac:dyDescent="0.25">
      <c r="A11" t="s">
        <v>24</v>
      </c>
      <c r="B11" s="8">
        <v>1750000</v>
      </c>
      <c r="C11" s="8">
        <f>SUM('Loan Schedule'!E59:E70)</f>
      </c>
      <c r="D11" s="8">
        <f>SUM('Loan Schedule'!D59:D70)</f>
      </c>
      <c r="E11" s="8">
        <f>C11+D11</f>
      </c>
      <c r="F11" s="12">
        <f>IF(E11=0,"",B11/E11)</f>
      </c>
      <c r="G11">
        <f>IF(E11=0,"",IF(F11&gt;=$B$3,"Pass","Fail"))</f>
      </c>
    </row>
  </sheetData>
  <conditionalFormatting sqref="G7:G11">
    <cfRule type="expression" dxfId="0" priority="1">
      <formula>G7="Fail"</formula>
    </cfRule>
    <cfRule type="expression" dxfId="1" priority="2">
      <formula>G7="Pass"</formula>
    </cfRule>
  </conditionalFormatting>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FormatPr defaultRowHeight="15" outlineLevelRow="0" outlineLevelCol="0" x14ac:dyDescent="55"/>
  <cols>
    <col min="1" max="1" width="100" customWidth="1"/>
  </cols>
  <sheetData>
    <row r="1" spans="1:1" s="13" customFormat="1" x14ac:dyDescent="0.25">
      <c r="A1" s="13" t="s">
        <v>25</v>
      </c>
    </row>
    <row r="2" spans="1:1" x14ac:dyDescent="0.25">
      <c r="A2" t="s">
        <v>26</v>
      </c>
    </row>
    <row r="3" spans="1:1" x14ac:dyDescent="0.25">
      <c r="A3" t="s">
        <v>27</v>
      </c>
    </row>
    <row r="4" spans="1:1" x14ac:dyDescent="0.25">
      <c r="A4" t="s">
        <v>28</v>
      </c>
    </row>
    <row r="5" spans="1:1" x14ac:dyDescent="0.25">
      <c r="A5" t="s">
        <v>29</v>
      </c>
    </row>
    <row r="6" spans="1:1" x14ac:dyDescent="0.25">
      <c r="A6" t="s">
        <v>26</v>
      </c>
    </row>
    <row r="7" spans="1:1" x14ac:dyDescent="0.25">
      <c r="A7" t="s">
        <v>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Loan Schedule</vt:lpstr>
      <vt:lpstr>Covenant Check</vt:lpstr>
      <vt:lpstr>Read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Eduints</dc:creator>
  <dc:title/>
  <dc:subject/>
  <dc:description/>
  <cp:keywords/>
  <cp:category/>
  <cp:lastModifiedBy>Unknown</cp:lastModifiedBy>
  <dcterms:created xsi:type="dcterms:W3CDTF">2026-10-02T00:00:00Z</dcterms:created>
  <dcterms:modified xsi:type="dcterms:W3CDTF">2026-10-02T06:03:36Z</dcterms:modified>
</cp:coreProperties>
</file>